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029"/>
  <workbookPr defaultThemeVersion="166925"/>
  <mc:AlternateContent xmlns:mc="http://schemas.openxmlformats.org/markup-compatibility/2006">
    <mc:Choice Requires="x15">
      <x15ac:absPath xmlns:x15ac="http://schemas.microsoft.com/office/spreadsheetml/2010/11/ac" url="E:\Disco D\LICITACIONES DMGO\2. PROCESOS LICITACIONES\3. LICITACIONES PRESENTADAS\2021\FIDUBOGOTA ESTRELLA\documentos\"/>
    </mc:Choice>
  </mc:AlternateContent>
  <xr:revisionPtr revIDLastSave="0" documentId="13_ncr:1_{AA6A74C9-22D3-4D0C-8359-125A15A57F5A}" xr6:coauthVersionLast="40" xr6:coauthVersionMax="40" xr10:uidLastSave="{00000000-0000-0000-0000-000000000000}"/>
  <bookViews>
    <workbookView xWindow="0" yWindow="0" windowWidth="16920" windowHeight="11175" xr2:uid="{84679976-139B-4E4D-94E6-ACE985A3F52B}"/>
  </bookViews>
  <sheets>
    <sheet name="Hoja1" sheetId="1" r:id="rId1"/>
    <sheet name="Hoja2" sheetId="2" r:id="rId2"/>
    <sheet name="Hoja3" sheetId="3" r:id="rId3"/>
  </sheets>
  <definedNames>
    <definedName name="_xlnm.Print_Area" localSheetId="1">Hoja2!$A$1:$H$43</definedName>
    <definedName name="_xlnm.Print_Area" localSheetId="2">Hoja3!$A$1:$C$49</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29" i="2" l="1"/>
  <c r="C10" i="1"/>
  <c r="C11" i="1" s="1"/>
  <c r="H25" i="2" l="1"/>
  <c r="H24" i="2"/>
  <c r="H27" i="2" s="1"/>
  <c r="C31" i="3"/>
  <c r="C21" i="3"/>
  <c r="C17" i="3"/>
  <c r="C19" i="3" s="1"/>
  <c r="C10" i="3"/>
  <c r="C5" i="3"/>
  <c r="C37" i="3" l="1"/>
  <c r="C39" i="3" s="1"/>
  <c r="E12" i="2" l="1"/>
  <c r="F12" i="2" s="1"/>
  <c r="H12" i="2" s="1"/>
  <c r="E16" i="2"/>
  <c r="F16" i="2" s="1"/>
  <c r="H16" i="2" s="1"/>
  <c r="E13" i="2"/>
  <c r="F13" i="2" s="1"/>
  <c r="H13" i="2" s="1"/>
  <c r="E11" i="2"/>
  <c r="F11" i="2" s="1"/>
  <c r="H11" i="2" s="1"/>
  <c r="E14" i="2"/>
  <c r="F14" i="2" s="1"/>
  <c r="H14" i="2" s="1"/>
  <c r="E20" i="2"/>
  <c r="F20" i="2" s="1"/>
  <c r="H20" i="2" s="1"/>
  <c r="H21" i="2" s="1"/>
  <c r="E15" i="2"/>
  <c r="F15" i="2" s="1"/>
  <c r="H15" i="2" s="1"/>
  <c r="H17" i="2" l="1"/>
  <c r="H29" i="2"/>
  <c r="H30" i="2" l="1"/>
  <c r="H31" i="2" s="1"/>
  <c r="J30" i="2" s="1"/>
</calcChain>
</file>

<file path=xl/sharedStrings.xml><?xml version="1.0" encoding="utf-8"?>
<sst xmlns="http://schemas.openxmlformats.org/spreadsheetml/2006/main" count="126" uniqueCount="104">
  <si>
    <t>FORMATO</t>
  </si>
  <si>
    <t>PROPUESTA ECONOMICA</t>
  </si>
  <si>
    <t>Presento a continuación mi propuesta económica en pesos Colombianos la cual incluye IVA, costos, gastos,
impuestos, tasas y demás contribuciones a que hubiere lugar, que le apliquen.</t>
  </si>
  <si>
    <t>PRESUPUESTO ESTIMADO (PE) EN PESOS</t>
  </si>
  <si>
    <t>PORCENTAJE DE DESCUENTO (PD) EN PORCENTAJE</t>
  </si>
  <si>
    <t>VALOR DE LA PROPUESTA PARA EVALUACION ECONOMICA (VPEE) EN PESOS</t>
  </si>
  <si>
    <t>DESCUENTO EXPRESADO EN PESOS</t>
  </si>
  <si>
    <t xml:space="preserve">PE </t>
  </si>
  <si>
    <t>PD</t>
  </si>
  <si>
    <t>VPEE= PE x (100%-PD)/100%</t>
  </si>
  <si>
    <t>PE-VPEE</t>
  </si>
  <si>
    <t>%</t>
  </si>
  <si>
    <t>Nombre y Firma del proponente o su Representante Legal</t>
  </si>
  <si>
    <t>FEDERICO GARCIA ARBELAEZ</t>
  </si>
  <si>
    <t>CC 7,544,804</t>
  </si>
  <si>
    <t>Nota 1: el proponente deberá entregar completamente diligenciado el formato en las columnas: Valor Propuesta, costos, gastos, impuestos, tasas y demás contribuciones a que hubiere lugar, que le apliquen, sin símbolos y sin dejar alguna de ellas en blanco y sin modificar los valores relacionados con: Ítem. – Descripción – Unidad y Cantidad, allí consignadas.
.
Nota 2: El oferente debe diligenciar y presentar su propuesta económica en el ANEXO PROPUESTA ECONÓMICA de estos estudios previos
Nota 3: El tope máximo para el porcentaje de descuento será del cinco por ciento (5%).</t>
  </si>
  <si>
    <t>FORMATO 8</t>
  </si>
  <si>
    <t>ESTIMACIÓN PROPUESTA ECONÓMICA DETALLADA Y FACTOR MULTIPLICADOR</t>
  </si>
  <si>
    <t>INTERVENTORIA DE DIAGNÓSTICO</t>
  </si>
  <si>
    <t>PERSONAL PROFESIONAL</t>
  </si>
  <si>
    <t>CONCEPTO</t>
  </si>
  <si>
    <t>A</t>
  </si>
  <si>
    <t>B</t>
  </si>
  <si>
    <t>C</t>
  </si>
  <si>
    <t>D</t>
  </si>
  <si>
    <t>E</t>
  </si>
  <si>
    <t>F</t>
  </si>
  <si>
    <t>CANTIDAD</t>
  </si>
  <si>
    <t>SUELDO MES BASICO</t>
  </si>
  <si>
    <t>%DEDICACION</t>
  </si>
  <si>
    <t>FM %</t>
  </si>
  <si>
    <t>VALOR MES (AXBXCXD)</t>
  </si>
  <si>
    <t>No DE MESES</t>
  </si>
  <si>
    <t>TOTAL PARCIAL (EXF)</t>
  </si>
  <si>
    <t>SUBTOTAL COSTO PERSONAL PROFESIONAL (1)</t>
  </si>
  <si>
    <t>PERSONAL TECNICO</t>
  </si>
  <si>
    <t>% DEDICACION</t>
  </si>
  <si>
    <t>SUBTOTAL COSTO PERSONAL TECNICO (2)</t>
  </si>
  <si>
    <t>OTROS COSTOS DIRECTOS</t>
  </si>
  <si>
    <t>SUBTOTAL OTROS COSTOS DIRECTOS (3)</t>
  </si>
  <si>
    <t>RESUMEN GENERAL</t>
  </si>
  <si>
    <t>COSTO TOTAL (1+2+3)</t>
  </si>
  <si>
    <t>IVA 19%</t>
  </si>
  <si>
    <t>VALOR TOTAL INTERVENTORIA</t>
  </si>
  <si>
    <t>UNIDAD</t>
  </si>
  <si>
    <t>VR UNITARIO</t>
  </si>
  <si>
    <t>TOTAL</t>
  </si>
  <si>
    <t>FM: Factor Multiplicador</t>
  </si>
  <si>
    <t>FACTOR MULTIPLICADOR</t>
  </si>
  <si>
    <t>ITEM</t>
  </si>
  <si>
    <t>DESCRIPCION</t>
  </si>
  <si>
    <t>SALARIO BASICO (NOMINA TOTAL MESUAL)</t>
  </si>
  <si>
    <t>PRESTACIONES SOCIALES</t>
  </si>
  <si>
    <t>PRIMA DE SERVICIOS</t>
  </si>
  <si>
    <t>CESANTIAS</t>
  </si>
  <si>
    <t>INTERESES SOBRE CESANTIAS</t>
  </si>
  <si>
    <t>VACACIONES</t>
  </si>
  <si>
    <t>SISTEMA DE SEGURIDAD SOCIAL INTEGRAL</t>
  </si>
  <si>
    <t>PENSION</t>
  </si>
  <si>
    <t xml:space="preserve">SALUD </t>
  </si>
  <si>
    <t>ARP</t>
  </si>
  <si>
    <t>SUBSIDIO FAMILIAR</t>
  </si>
  <si>
    <t xml:space="preserve">SENA </t>
  </si>
  <si>
    <t>ICBF</t>
  </si>
  <si>
    <t>OTROS</t>
  </si>
  <si>
    <t>DOTACION</t>
  </si>
  <si>
    <t>SUBTOTAL A+B+C+D</t>
  </si>
  <si>
    <t>COSTOS INDIRECTOS</t>
  </si>
  <si>
    <t>E1</t>
  </si>
  <si>
    <t>GASTOS GENERALES</t>
  </si>
  <si>
    <t>GASTOS LEGALES</t>
  </si>
  <si>
    <t>E2</t>
  </si>
  <si>
    <t>SUBTOTAL (E1+E2)</t>
  </si>
  <si>
    <t>HONORARIOS (INCLUYE GASTOS CONTIGENTES)</t>
  </si>
  <si>
    <t>FACTOR MULTIPLICADOR (A+B+C+D+E+F)</t>
  </si>
  <si>
    <t>NOTA: Este formato debera presentarse en excel y pdf</t>
  </si>
  <si>
    <t>El proponente seleccionado deberá diligenciar el Formato de Estimación Propuesta Económica Detallada y Factor Multiplicador, teniendo especial cuidado de diligenciar cada una de las casillas por todo el personal ofrecido, que en todo caso, no puede ser inferior al personal mínimo (Anexo 1), de acuerdo a la dedicación mínima requerida para la ejecución de la respectiva etapa y totalizar las mismas, así como los demás costos directos requeridos en el presente formato y presentarlo al supervisor del contrato una vez suscrito el mismo y como requisito previo a la suscripción del acta de inicio .
Este formato no se debe presentar con la propuesta, se considera únicamente una herramienta para la supervisión del contrato, por lo tanto, no será objeto de verificación ni evaluación y en ningún caso puede modificar el valor de la propuesta económica presentada.</t>
  </si>
  <si>
    <t>DIRECTOR DE INTERVENTORIA</t>
  </si>
  <si>
    <t>INGENIERO RESIDENTE DE INTERVENTORIA</t>
  </si>
  <si>
    <t>PROFESIONAL DE PROGRAMACION, CONTROL Y PRESUPUESTO</t>
  </si>
  <si>
    <t>PROFESIONAL SISO</t>
  </si>
  <si>
    <t>PROFESIONAL SOCIAL</t>
  </si>
  <si>
    <t>PROFESIONAL ELECTRICO</t>
  </si>
  <si>
    <t>TECNICO DE APOYO</t>
  </si>
  <si>
    <t>COMUNICACIONES (TELEFONO, INTERNET, CELULAR, ETC)</t>
  </si>
  <si>
    <t>PREPARACION, EDICION DE INFORMES (FOTOGRAFIAS, FOTOCOPIAS, IMPRESIÓN, PLOTER, OFICIOS ETC)</t>
  </si>
  <si>
    <t>EQUIPOS Y MANTENIMIENTO OFICINA (ASEO)</t>
  </si>
  <si>
    <t>DEPRECIACION DE MUEBLES Y EQUIPOS</t>
  </si>
  <si>
    <t>PERSONAL ADMINISTRATIVO NO FACTURADO</t>
  </si>
  <si>
    <t>PERSONAL PROFESIONAL NO FACTURADO</t>
  </si>
  <si>
    <t>PAPELERIA Y UTILES OFICINA</t>
  </si>
  <si>
    <t>GASTOS DE REPRESENTACION</t>
  </si>
  <si>
    <t>ARRIENDO OFICINA PRINCIPAL</t>
  </si>
  <si>
    <t>SERVICIOS PUBLICOS</t>
  </si>
  <si>
    <t>ASESORIA CONTABLE TRIBUTARIA Y JURIDICA</t>
  </si>
  <si>
    <t>POLIZAS DE GARANTIAS</t>
  </si>
  <si>
    <t>INDUSTRIA Y COMERCIO</t>
  </si>
  <si>
    <t>PREPARACION DE PROPUESTAS</t>
  </si>
  <si>
    <t>BIOSEGURIDAD</t>
  </si>
  <si>
    <t>GASTOS BANCARIOS Y COSTOS FINANCIEROS</t>
  </si>
  <si>
    <t>MES</t>
  </si>
  <si>
    <t>RTE LEGAL FGA CONSULTORIAS Y CONSTRUCCION SAS</t>
  </si>
  <si>
    <t>“LA INTERVENTORIA TÉCNICA, ADMINISTRATIVA, FINANCIERA, CONTABLE, AMBIENTAL, SOCIAL Y JURÍDICA PARA LA “ELABORACIÓN DE LA CATEGORIZACIÓN Y DIAGNÓSTICOS DE LAS VIVIENDAS DE LOS HOGARES HABILITADOS POR FONVIVIENDA, PARA LA ASIGNACIÓN DEL SUBSIDIO DE MEJORAMIENTOS DE VIVIENDA CASA DIGNA VIDA DIGNA; Y LA EJECUCIÓN DE LAS ACTIVIDADES Y ACCIONES DE MEJORAMIENTO DE VIVIENDA PRODUCTO DE DICHOS DIAGNÓSTICOS, EN LAS ZONAS O PREDIOS PRIORIZADOS CORRESPONDIENTES AL MUNICIPIO DE LA ESTRELLA ANTIOQUIA”</t>
  </si>
  <si>
    <t>CONVOCATORIA No. 2021-I-015- LA ESTRELLA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</si>
</sst>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 #,##0"/>
    <numFmt numFmtId="165" formatCode="&quot;$&quot;\ #,##0.00"/>
  </numFmts>
  <fonts count="3" x14ac:knownFonts="1">
    <font>
      <sz val="11"/>
      <color theme="1"/>
      <name val="Calibri"/>
      <family val="2"/>
      <scheme val="minor"/>
    </font>
    <font>
      <b/>
      <sz val="11"/>
      <color theme="1"/>
      <name val="Calibri"/>
      <family val="2"/>
      <scheme val="minor"/>
    </font>
    <font>
      <b/>
      <sz val="14"/>
      <color theme="1"/>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2">
    <xf numFmtId="0" fontId="0" fillId="0" borderId="0" xfId="0"/>
    <xf numFmtId="0" fontId="0" fillId="0" borderId="1" xfId="0" applyBorder="1"/>
    <xf numFmtId="0" fontId="1" fillId="0" borderId="0" xfId="0" applyFont="1"/>
    <xf numFmtId="0" fontId="0" fillId="0" borderId="0" xfId="0" applyAlignment="1">
      <alignment vertical="center" wrapText="1"/>
    </xf>
    <xf numFmtId="0" fontId="0" fillId="0" borderId="0" xfId="0" applyAlignment="1">
      <alignment horizontal="center" vertical="center" wrapText="1"/>
    </xf>
    <xf numFmtId="9" fontId="0" fillId="0" borderId="0" xfId="0" applyNumberFormat="1" applyAlignment="1">
      <alignment horizontal="center" vertical="center" wrapText="1"/>
    </xf>
    <xf numFmtId="164" fontId="0" fillId="0" borderId="0" xfId="0" applyNumberFormat="1" applyAlignment="1">
      <alignment horizontal="center" vertical="center" wrapText="1"/>
    </xf>
    <xf numFmtId="0" fontId="1" fillId="3" borderId="1" xfId="0" applyFont="1" applyFill="1" applyBorder="1" applyAlignment="1">
      <alignment horizontal="center" vertical="center"/>
    </xf>
    <xf numFmtId="0" fontId="1" fillId="2" borderId="1" xfId="0" applyFont="1" applyFill="1" applyBorder="1" applyAlignment="1">
      <alignment horizontal="center" vertical="center"/>
    </xf>
    <xf numFmtId="0" fontId="1" fillId="2" borderId="1" xfId="0" applyFont="1" applyFill="1" applyBorder="1"/>
    <xf numFmtId="10" fontId="1" fillId="2" borderId="1" xfId="0" applyNumberFormat="1" applyFont="1" applyFill="1" applyBorder="1"/>
    <xf numFmtId="0" fontId="1" fillId="0" borderId="1" xfId="0" applyFont="1" applyBorder="1" applyAlignment="1">
      <alignment horizontal="center" vertical="center"/>
    </xf>
    <xf numFmtId="10" fontId="0" fillId="0" borderId="1" xfId="0" applyNumberFormat="1" applyBorder="1"/>
    <xf numFmtId="10" fontId="0" fillId="2" borderId="1" xfId="0" applyNumberFormat="1" applyFill="1" applyBorder="1"/>
    <xf numFmtId="0" fontId="0" fillId="0" borderId="1" xfId="0" applyFont="1" applyBorder="1"/>
    <xf numFmtId="10" fontId="2" fillId="2" borderId="1" xfId="0" applyNumberFormat="1" applyFont="1" applyFill="1" applyBorder="1"/>
    <xf numFmtId="165" fontId="0" fillId="0" borderId="0" xfId="0" applyNumberFormat="1" applyAlignment="1">
      <alignment horizontal="center" vertical="center" wrapText="1"/>
    </xf>
    <xf numFmtId="0" fontId="0" fillId="0" borderId="1" xfId="0" applyBorder="1" applyAlignment="1">
      <alignment horizontal="center" vertical="center" wrapText="1"/>
    </xf>
    <xf numFmtId="0" fontId="1" fillId="0" borderId="1" xfId="0" applyFont="1" applyBorder="1" applyAlignment="1">
      <alignment horizontal="center" vertical="center" wrapText="1"/>
    </xf>
    <xf numFmtId="0" fontId="0" fillId="0" borderId="1" xfId="0" applyBorder="1" applyAlignment="1">
      <alignment horizontal="left" vertical="center" wrapText="1"/>
    </xf>
    <xf numFmtId="164" fontId="0" fillId="0" borderId="1" xfId="0" applyNumberFormat="1" applyBorder="1" applyAlignment="1">
      <alignment horizontal="center" vertical="center" wrapText="1"/>
    </xf>
    <xf numFmtId="9" fontId="0" fillId="0" borderId="1" xfId="0" applyNumberFormat="1" applyBorder="1" applyAlignment="1">
      <alignment horizontal="center" vertical="center" wrapText="1"/>
    </xf>
    <xf numFmtId="10" fontId="0" fillId="0" borderId="1" xfId="0" applyNumberFormat="1" applyBorder="1" applyAlignment="1">
      <alignment horizontal="center" vertical="center" wrapText="1"/>
    </xf>
    <xf numFmtId="165" fontId="0" fillId="0" borderId="1" xfId="0" applyNumberFormat="1" applyBorder="1" applyAlignment="1">
      <alignment horizontal="center" vertical="center" wrapText="1"/>
    </xf>
    <xf numFmtId="165" fontId="1" fillId="2" borderId="1" xfId="0" applyNumberFormat="1" applyFont="1" applyFill="1" applyBorder="1" applyAlignment="1">
      <alignment horizontal="center" vertical="center" wrapText="1"/>
    </xf>
    <xf numFmtId="165" fontId="0" fillId="0" borderId="1" xfId="0" applyNumberFormat="1" applyBorder="1"/>
    <xf numFmtId="165" fontId="1" fillId="0" borderId="1" xfId="0" applyNumberFormat="1" applyFont="1" applyBorder="1" applyAlignment="1">
      <alignment horizontal="center" vertical="center" wrapText="1"/>
    </xf>
    <xf numFmtId="0" fontId="0" fillId="0" borderId="1" xfId="0" applyBorder="1" applyAlignment="1">
      <alignment horizontal="center" vertical="center" wrapText="1"/>
    </xf>
    <xf numFmtId="0" fontId="0" fillId="0" borderId="0" xfId="0" applyAlignment="1">
      <alignment horizontal="left" vertical="center" wrapText="1"/>
    </xf>
    <xf numFmtId="0" fontId="0" fillId="0" borderId="0" xfId="0" applyAlignment="1">
      <alignment horizontal="justify" vertical="justify" wrapText="1"/>
    </xf>
    <xf numFmtId="0" fontId="1" fillId="0" borderId="0" xfId="0" applyFont="1" applyAlignment="1">
      <alignment horizontal="center"/>
    </xf>
    <xf numFmtId="0" fontId="0" fillId="0" borderId="0" xfId="0" applyAlignment="1">
      <alignment horizontal="center"/>
    </xf>
    <xf numFmtId="0" fontId="1" fillId="2" borderId="1" xfId="0" applyFont="1" applyFill="1" applyBorder="1" applyAlignment="1">
      <alignment horizontal="center"/>
    </xf>
    <xf numFmtId="165" fontId="0" fillId="0" borderId="1" xfId="0" applyNumberFormat="1" applyBorder="1" applyAlignment="1">
      <alignment horizontal="center" vertical="center" wrapText="1"/>
    </xf>
    <xf numFmtId="164" fontId="0" fillId="0" borderId="1" xfId="0" applyNumberFormat="1" applyBorder="1" applyAlignment="1">
      <alignment horizontal="center" vertical="center" wrapText="1"/>
    </xf>
    <xf numFmtId="0" fontId="1" fillId="0" borderId="1" xfId="0" applyFont="1" applyBorder="1" applyAlignment="1">
      <alignment horizontal="left" vertical="center" wrapText="1"/>
    </xf>
    <xf numFmtId="0" fontId="0" fillId="0" borderId="1" xfId="0" applyBorder="1" applyAlignment="1">
      <alignment horizontal="left" vertical="center" wrapText="1"/>
    </xf>
    <xf numFmtId="0" fontId="1" fillId="2" borderId="1" xfId="0" applyFont="1" applyFill="1" applyBorder="1" applyAlignment="1">
      <alignment horizontal="left" vertical="center" wrapText="1"/>
    </xf>
    <xf numFmtId="0" fontId="1" fillId="0" borderId="1" xfId="0" applyFont="1" applyBorder="1" applyAlignment="1">
      <alignment horizontal="center" vertical="center" wrapText="1"/>
    </xf>
    <xf numFmtId="0" fontId="0" fillId="0" borderId="0" xfId="0" applyAlignment="1">
      <alignment horizontal="center" vertical="center" wrapText="1"/>
    </xf>
    <xf numFmtId="0" fontId="2" fillId="2" borderId="1" xfId="0" applyFont="1" applyFill="1" applyBorder="1" applyAlignment="1">
      <alignment horizontal="center"/>
    </xf>
    <xf numFmtId="0" fontId="0" fillId="0" borderId="0" xfId="0" applyAlignment="1">
      <alignment horizontal="lef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CDA71A-8764-449C-B56A-4421C342F9D4}">
  <dimension ref="A1:C18"/>
  <sheetViews>
    <sheetView tabSelected="1" view="pageBreakPreview" zoomScaleNormal="100" zoomScaleSheetLayoutView="100" workbookViewId="0">
      <selection activeCell="A18" sqref="A18:C18"/>
    </sheetView>
  </sheetViews>
  <sheetFormatPr baseColWidth="10" defaultRowHeight="15" x14ac:dyDescent="0.25"/>
  <cols>
    <col min="1" max="1" width="60.25" bestFit="1" customWidth="1"/>
    <col min="2" max="2" width="23.125" bestFit="1" customWidth="1"/>
    <col min="3" max="3" width="21.875" customWidth="1"/>
  </cols>
  <sheetData>
    <row r="1" spans="1:3" x14ac:dyDescent="0.25">
      <c r="A1" s="30" t="s">
        <v>0</v>
      </c>
      <c r="B1" s="30"/>
      <c r="C1" s="30"/>
    </row>
    <row r="2" spans="1:3" x14ac:dyDescent="0.25">
      <c r="A2" s="30" t="s">
        <v>1</v>
      </c>
      <c r="B2" s="30"/>
      <c r="C2" s="30"/>
    </row>
    <row r="3" spans="1:3" x14ac:dyDescent="0.25">
      <c r="A3" s="31"/>
      <c r="B3" s="31"/>
      <c r="C3" s="31"/>
    </row>
    <row r="4" spans="1:3" ht="36" customHeight="1" x14ac:dyDescent="0.25">
      <c r="A4" s="28" t="s">
        <v>2</v>
      </c>
      <c r="B4" s="28"/>
      <c r="C4" s="28"/>
    </row>
    <row r="5" spans="1:3" x14ac:dyDescent="0.25">
      <c r="A5" s="31"/>
      <c r="B5" s="31"/>
      <c r="C5" s="31"/>
    </row>
    <row r="6" spans="1:3" x14ac:dyDescent="0.25">
      <c r="A6" s="32" t="s">
        <v>103</v>
      </c>
      <c r="B6" s="32"/>
      <c r="C6" s="32"/>
    </row>
    <row r="7" spans="1:3" ht="92.25" customHeight="1" x14ac:dyDescent="0.25">
      <c r="A7" s="27" t="s">
        <v>102</v>
      </c>
      <c r="B7" s="27"/>
      <c r="C7" s="27"/>
    </row>
    <row r="8" spans="1:3" x14ac:dyDescent="0.25">
      <c r="A8" s="1" t="s">
        <v>3</v>
      </c>
      <c r="B8" s="1" t="s">
        <v>7</v>
      </c>
      <c r="C8" s="25">
        <v>442696455</v>
      </c>
    </row>
    <row r="9" spans="1:3" x14ac:dyDescent="0.25">
      <c r="A9" s="1" t="s">
        <v>4</v>
      </c>
      <c r="B9" s="1" t="s">
        <v>8</v>
      </c>
      <c r="C9" s="12">
        <v>3.6999999999999998E-2</v>
      </c>
    </row>
    <row r="10" spans="1:3" x14ac:dyDescent="0.25">
      <c r="A10" s="1" t="s">
        <v>5</v>
      </c>
      <c r="B10" s="1" t="s">
        <v>9</v>
      </c>
      <c r="C10" s="25">
        <f>ROUND(C8*(100%-C9)/100%,0)</f>
        <v>426316686</v>
      </c>
    </row>
    <row r="11" spans="1:3" x14ac:dyDescent="0.25">
      <c r="A11" s="1" t="s">
        <v>6</v>
      </c>
      <c r="B11" s="1" t="s">
        <v>10</v>
      </c>
      <c r="C11" s="25">
        <f>+C8-C10</f>
        <v>16379769</v>
      </c>
    </row>
    <row r="13" spans="1:3" ht="48.75" customHeight="1" x14ac:dyDescent="0.25"/>
    <row r="14" spans="1:3" x14ac:dyDescent="0.25">
      <c r="A14" s="28" t="s">
        <v>12</v>
      </c>
      <c r="B14" s="28"/>
      <c r="C14" s="28"/>
    </row>
    <row r="15" spans="1:3" x14ac:dyDescent="0.25">
      <c r="A15" s="2" t="s">
        <v>13</v>
      </c>
    </row>
    <row r="16" spans="1:3" x14ac:dyDescent="0.25">
      <c r="A16" s="2" t="s">
        <v>14</v>
      </c>
    </row>
    <row r="18" spans="1:3" ht="107.25" customHeight="1" x14ac:dyDescent="0.25">
      <c r="A18" s="29" t="s">
        <v>15</v>
      </c>
      <c r="B18" s="29"/>
      <c r="C18" s="29"/>
    </row>
  </sheetData>
  <mergeCells count="9">
    <mergeCell ref="A7:C7"/>
    <mergeCell ref="A14:C14"/>
    <mergeCell ref="A18:C18"/>
    <mergeCell ref="A1:C1"/>
    <mergeCell ref="A2:C2"/>
    <mergeCell ref="A3:C3"/>
    <mergeCell ref="A4:C4"/>
    <mergeCell ref="A5:C5"/>
    <mergeCell ref="A6:C6"/>
  </mergeCells>
  <pageMargins left="0.7" right="0.7" top="0.75" bottom="0.75" header="0.3" footer="0.3"/>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49A1CE-DF44-4202-8D87-CE739E5BDF54}">
  <dimension ref="A1:L39"/>
  <sheetViews>
    <sheetView view="pageBreakPreview" topLeftCell="A16" zoomScale="115" zoomScaleNormal="100" zoomScaleSheetLayoutView="115" workbookViewId="0">
      <selection activeCell="A18" sqref="A18:H18"/>
    </sheetView>
  </sheetViews>
  <sheetFormatPr baseColWidth="10" defaultRowHeight="15" x14ac:dyDescent="0.25"/>
  <cols>
    <col min="1" max="1" width="21.625" style="4" customWidth="1"/>
    <col min="2" max="2" width="11" style="4"/>
    <col min="3" max="3" width="13.75" style="4" bestFit="1" customWidth="1"/>
    <col min="4" max="5" width="11" style="4"/>
    <col min="6" max="6" width="15.125" style="4" bestFit="1" customWidth="1"/>
    <col min="7" max="7" width="11" style="4"/>
    <col min="8" max="8" width="19.75" style="4" bestFit="1" customWidth="1"/>
    <col min="9" max="9" width="11" style="4"/>
    <col min="10" max="10" width="14.75" style="4" bestFit="1" customWidth="1"/>
    <col min="11" max="16384" width="11" style="4"/>
  </cols>
  <sheetData>
    <row r="1" spans="1:11" x14ac:dyDescent="0.25">
      <c r="A1" s="39" t="s">
        <v>16</v>
      </c>
      <c r="B1" s="39"/>
      <c r="C1" s="39"/>
      <c r="D1" s="39"/>
      <c r="E1" s="39"/>
      <c r="F1" s="39"/>
      <c r="G1" s="39"/>
      <c r="H1" s="39"/>
    </row>
    <row r="2" spans="1:11" x14ac:dyDescent="0.25">
      <c r="A2" s="39" t="s">
        <v>17</v>
      </c>
      <c r="B2" s="39"/>
      <c r="C2" s="39"/>
      <c r="D2" s="39"/>
      <c r="E2" s="39"/>
      <c r="F2" s="39"/>
      <c r="G2" s="39"/>
      <c r="H2" s="39"/>
    </row>
    <row r="4" spans="1:11" ht="146.25" customHeight="1" x14ac:dyDescent="0.25">
      <c r="A4" s="29" t="s">
        <v>76</v>
      </c>
      <c r="B4" s="29"/>
      <c r="C4" s="29"/>
      <c r="D4" s="29"/>
      <c r="E4" s="29"/>
      <c r="F4" s="29"/>
      <c r="G4" s="29"/>
      <c r="H4" s="29"/>
    </row>
    <row r="6" spans="1:11" ht="15" customHeight="1" x14ac:dyDescent="0.25">
      <c r="A6" s="37" t="s">
        <v>18</v>
      </c>
      <c r="B6" s="37"/>
      <c r="C6" s="37"/>
      <c r="D6" s="37"/>
      <c r="E6" s="37"/>
      <c r="F6" s="37"/>
      <c r="G6" s="37"/>
      <c r="H6" s="37"/>
    </row>
    <row r="7" spans="1:11" x14ac:dyDescent="0.25">
      <c r="A7" s="17"/>
      <c r="B7" s="17"/>
      <c r="C7" s="17"/>
      <c r="D7" s="17"/>
      <c r="E7" s="17"/>
      <c r="F7" s="17"/>
      <c r="G7" s="17"/>
      <c r="H7" s="17"/>
    </row>
    <row r="8" spans="1:11" ht="15" customHeight="1" x14ac:dyDescent="0.25">
      <c r="A8" s="37" t="s">
        <v>19</v>
      </c>
      <c r="B8" s="37"/>
      <c r="C8" s="37"/>
      <c r="D8" s="37"/>
      <c r="E8" s="37"/>
      <c r="F8" s="37"/>
      <c r="G8" s="37"/>
      <c r="H8" s="37"/>
    </row>
    <row r="9" spans="1:11" x14ac:dyDescent="0.25">
      <c r="A9" s="18" t="s">
        <v>20</v>
      </c>
      <c r="B9" s="18" t="s">
        <v>21</v>
      </c>
      <c r="C9" s="18" t="s">
        <v>22</v>
      </c>
      <c r="D9" s="18" t="s">
        <v>23</v>
      </c>
      <c r="E9" s="18" t="s">
        <v>24</v>
      </c>
      <c r="F9" s="18" t="s">
        <v>25</v>
      </c>
      <c r="G9" s="18" t="s">
        <v>26</v>
      </c>
      <c r="H9" s="18"/>
    </row>
    <row r="10" spans="1:11" ht="30" x14ac:dyDescent="0.25">
      <c r="A10" s="18" t="s">
        <v>19</v>
      </c>
      <c r="B10" s="18" t="s">
        <v>27</v>
      </c>
      <c r="C10" s="18" t="s">
        <v>28</v>
      </c>
      <c r="D10" s="18" t="s">
        <v>29</v>
      </c>
      <c r="E10" s="18" t="s">
        <v>30</v>
      </c>
      <c r="F10" s="18" t="s">
        <v>31</v>
      </c>
      <c r="G10" s="18" t="s">
        <v>32</v>
      </c>
      <c r="H10" s="18" t="s">
        <v>33</v>
      </c>
    </row>
    <row r="11" spans="1:11" ht="30" x14ac:dyDescent="0.25">
      <c r="A11" s="19" t="s">
        <v>77</v>
      </c>
      <c r="B11" s="17">
        <v>1</v>
      </c>
      <c r="C11" s="20">
        <v>5000000</v>
      </c>
      <c r="D11" s="21">
        <v>0.2</v>
      </c>
      <c r="E11" s="22">
        <f>+Hoja3!$C$39</f>
        <v>2.0288200000000001</v>
      </c>
      <c r="F11" s="23">
        <f>+B11*C11*D11*E11</f>
        <v>2028820</v>
      </c>
      <c r="G11" s="17">
        <v>11</v>
      </c>
      <c r="H11" s="23">
        <f>ROUND(F11*G11,0)</f>
        <v>22317020</v>
      </c>
    </row>
    <row r="12" spans="1:11" ht="30" x14ac:dyDescent="0.25">
      <c r="A12" s="19" t="s">
        <v>78</v>
      </c>
      <c r="B12" s="17">
        <v>1</v>
      </c>
      <c r="C12" s="23">
        <v>4000000</v>
      </c>
      <c r="D12" s="21">
        <v>1</v>
      </c>
      <c r="E12" s="22">
        <f>+Hoja3!$C$39</f>
        <v>2.0288200000000001</v>
      </c>
      <c r="F12" s="23">
        <f t="shared" ref="F12:F16" si="0">+B12*C12*D12*E12</f>
        <v>8115280</v>
      </c>
      <c r="G12" s="17">
        <v>11</v>
      </c>
      <c r="H12" s="23">
        <f t="shared" ref="H12:H16" si="1">ROUND(F12*G12,0)</f>
        <v>89268080</v>
      </c>
    </row>
    <row r="13" spans="1:11" ht="45" x14ac:dyDescent="0.25">
      <c r="A13" s="19" t="s">
        <v>79</v>
      </c>
      <c r="B13" s="17">
        <v>1</v>
      </c>
      <c r="C13" s="23">
        <v>3000000</v>
      </c>
      <c r="D13" s="21">
        <v>0.2</v>
      </c>
      <c r="E13" s="22">
        <f>+Hoja3!$C$39</f>
        <v>2.0288200000000001</v>
      </c>
      <c r="F13" s="23">
        <f t="shared" si="0"/>
        <v>1217292</v>
      </c>
      <c r="G13" s="17">
        <v>11</v>
      </c>
      <c r="H13" s="23">
        <f t="shared" si="1"/>
        <v>13390212</v>
      </c>
      <c r="K13" s="5"/>
    </row>
    <row r="14" spans="1:11" x14ac:dyDescent="0.25">
      <c r="A14" s="19" t="s">
        <v>80</v>
      </c>
      <c r="B14" s="17">
        <v>1</v>
      </c>
      <c r="C14" s="23">
        <v>2700000</v>
      </c>
      <c r="D14" s="21">
        <v>1</v>
      </c>
      <c r="E14" s="22">
        <f>+Hoja3!$C$39</f>
        <v>2.0288200000000001</v>
      </c>
      <c r="F14" s="23">
        <f t="shared" si="0"/>
        <v>5477814</v>
      </c>
      <c r="G14" s="17">
        <v>11</v>
      </c>
      <c r="H14" s="23">
        <f t="shared" si="1"/>
        <v>60255954</v>
      </c>
      <c r="J14" s="6"/>
    </row>
    <row r="15" spans="1:11" x14ac:dyDescent="0.25">
      <c r="A15" s="19" t="s">
        <v>81</v>
      </c>
      <c r="B15" s="17">
        <v>1</v>
      </c>
      <c r="C15" s="23">
        <v>3000000</v>
      </c>
      <c r="D15" s="21">
        <v>1</v>
      </c>
      <c r="E15" s="22">
        <f>+Hoja3!$C$39</f>
        <v>2.0288200000000001</v>
      </c>
      <c r="F15" s="23">
        <f t="shared" si="0"/>
        <v>6086460</v>
      </c>
      <c r="G15" s="17">
        <v>11</v>
      </c>
      <c r="H15" s="23">
        <f t="shared" si="1"/>
        <v>66951060</v>
      </c>
    </row>
    <row r="16" spans="1:11" x14ac:dyDescent="0.25">
      <c r="A16" s="19" t="s">
        <v>82</v>
      </c>
      <c r="B16" s="17">
        <v>1</v>
      </c>
      <c r="C16" s="23">
        <v>3091322.2283950616</v>
      </c>
      <c r="D16" s="21">
        <v>0.1</v>
      </c>
      <c r="E16" s="22">
        <f>+Hoja3!$C$39</f>
        <v>2.0288200000000001</v>
      </c>
      <c r="F16" s="23">
        <f t="shared" si="0"/>
        <v>627173.63634124689</v>
      </c>
      <c r="G16" s="17">
        <v>11</v>
      </c>
      <c r="H16" s="23">
        <f t="shared" si="1"/>
        <v>6898910</v>
      </c>
      <c r="J16" s="5"/>
    </row>
    <row r="17" spans="1:12" x14ac:dyDescent="0.25">
      <c r="A17" s="35" t="s">
        <v>34</v>
      </c>
      <c r="B17" s="35"/>
      <c r="C17" s="35"/>
      <c r="D17" s="35"/>
      <c r="E17" s="35"/>
      <c r="F17" s="35"/>
      <c r="G17" s="35"/>
      <c r="H17" s="26">
        <f>SUM(H11:H16)</f>
        <v>259081236</v>
      </c>
    </row>
    <row r="18" spans="1:12" ht="15" customHeight="1" x14ac:dyDescent="0.25">
      <c r="A18" s="37" t="s">
        <v>35</v>
      </c>
      <c r="B18" s="37"/>
      <c r="C18" s="37"/>
      <c r="D18" s="37"/>
      <c r="E18" s="37"/>
      <c r="F18" s="37"/>
      <c r="G18" s="37"/>
      <c r="H18" s="37"/>
    </row>
    <row r="19" spans="1:12" ht="30" x14ac:dyDescent="0.25">
      <c r="A19" s="18" t="s">
        <v>35</v>
      </c>
      <c r="B19" s="18" t="s">
        <v>27</v>
      </c>
      <c r="C19" s="18" t="s">
        <v>28</v>
      </c>
      <c r="D19" s="18" t="s">
        <v>36</v>
      </c>
      <c r="E19" s="18" t="s">
        <v>30</v>
      </c>
      <c r="F19" s="18" t="s">
        <v>31</v>
      </c>
      <c r="G19" s="18" t="s">
        <v>32</v>
      </c>
      <c r="H19" s="18" t="s">
        <v>33</v>
      </c>
    </row>
    <row r="20" spans="1:12" x14ac:dyDescent="0.25">
      <c r="A20" s="19" t="s">
        <v>83</v>
      </c>
      <c r="B20" s="17">
        <v>2</v>
      </c>
      <c r="C20" s="23">
        <v>2000000</v>
      </c>
      <c r="D20" s="21">
        <v>1</v>
      </c>
      <c r="E20" s="22">
        <f>+Hoja3!$C$39</f>
        <v>2.0288200000000001</v>
      </c>
      <c r="F20" s="23">
        <f>+B20*C20*D20*E20</f>
        <v>8115280</v>
      </c>
      <c r="G20" s="17">
        <v>11</v>
      </c>
      <c r="H20" s="23">
        <f>+F20*G20</f>
        <v>89268080</v>
      </c>
    </row>
    <row r="21" spans="1:12" x14ac:dyDescent="0.25">
      <c r="A21" s="35" t="s">
        <v>37</v>
      </c>
      <c r="B21" s="35"/>
      <c r="C21" s="35"/>
      <c r="D21" s="35"/>
      <c r="E21" s="35"/>
      <c r="F21" s="35"/>
      <c r="G21" s="35"/>
      <c r="H21" s="26">
        <f>SUM(H20)</f>
        <v>89268080</v>
      </c>
    </row>
    <row r="22" spans="1:12" ht="15" customHeight="1" x14ac:dyDescent="0.25">
      <c r="A22" s="37" t="s">
        <v>38</v>
      </c>
      <c r="B22" s="37"/>
      <c r="C22" s="37"/>
      <c r="D22" s="37"/>
      <c r="E22" s="37"/>
      <c r="F22" s="37"/>
      <c r="G22" s="37"/>
      <c r="H22" s="37"/>
    </row>
    <row r="23" spans="1:12" x14ac:dyDescent="0.25">
      <c r="A23" s="38" t="s">
        <v>38</v>
      </c>
      <c r="B23" s="38"/>
      <c r="C23" s="38"/>
      <c r="D23" s="18" t="s">
        <v>44</v>
      </c>
      <c r="E23" s="18" t="s">
        <v>27</v>
      </c>
      <c r="F23" s="38" t="s">
        <v>45</v>
      </c>
      <c r="G23" s="38"/>
      <c r="H23" s="18" t="s">
        <v>46</v>
      </c>
    </row>
    <row r="24" spans="1:12" x14ac:dyDescent="0.25">
      <c r="A24" s="36" t="s">
        <v>84</v>
      </c>
      <c r="B24" s="36"/>
      <c r="C24" s="36"/>
      <c r="D24" s="17" t="s">
        <v>100</v>
      </c>
      <c r="E24" s="17">
        <v>11</v>
      </c>
      <c r="F24" s="33">
        <v>400000</v>
      </c>
      <c r="G24" s="33"/>
      <c r="H24" s="23">
        <f>+E24*F24</f>
        <v>4400000</v>
      </c>
    </row>
    <row r="25" spans="1:12" x14ac:dyDescent="0.25">
      <c r="A25" s="36" t="s">
        <v>85</v>
      </c>
      <c r="B25" s="36"/>
      <c r="C25" s="36"/>
      <c r="D25" s="17" t="s">
        <v>100</v>
      </c>
      <c r="E25" s="17">
        <v>11</v>
      </c>
      <c r="F25" s="33">
        <v>500000</v>
      </c>
      <c r="G25" s="33"/>
      <c r="H25" s="23">
        <f>+E25*F25</f>
        <v>5500000</v>
      </c>
    </row>
    <row r="26" spans="1:12" x14ac:dyDescent="0.25">
      <c r="A26" s="36"/>
      <c r="B26" s="36"/>
      <c r="C26" s="36"/>
      <c r="D26" s="17"/>
      <c r="E26" s="17"/>
      <c r="F26" s="34"/>
      <c r="G26" s="34"/>
      <c r="H26" s="23"/>
    </row>
    <row r="27" spans="1:12" x14ac:dyDescent="0.25">
      <c r="A27" s="35" t="s">
        <v>39</v>
      </c>
      <c r="B27" s="35"/>
      <c r="C27" s="35"/>
      <c r="D27" s="35"/>
      <c r="E27" s="35"/>
      <c r="F27" s="35"/>
      <c r="G27" s="35"/>
      <c r="H27" s="26">
        <f>SUM(H24:H26)</f>
        <v>9900000</v>
      </c>
      <c r="L27" s="16"/>
    </row>
    <row r="28" spans="1:12" x14ac:dyDescent="0.25">
      <c r="A28" s="37" t="s">
        <v>40</v>
      </c>
      <c r="B28" s="37"/>
      <c r="C28" s="37"/>
      <c r="D28" s="37"/>
      <c r="E28" s="37"/>
      <c r="F28" s="37"/>
      <c r="G28" s="37"/>
      <c r="H28" s="37"/>
    </row>
    <row r="29" spans="1:12" x14ac:dyDescent="0.25">
      <c r="A29" s="35" t="s">
        <v>41</v>
      </c>
      <c r="B29" s="35"/>
      <c r="C29" s="35"/>
      <c r="D29" s="35"/>
      <c r="E29" s="35"/>
      <c r="F29" s="35"/>
      <c r="G29" s="35"/>
      <c r="H29" s="23">
        <f>+H17+H21+H27</f>
        <v>358249316</v>
      </c>
      <c r="J29" s="4">
        <f>+Hoja1!C10</f>
        <v>426316686</v>
      </c>
    </row>
    <row r="30" spans="1:12" x14ac:dyDescent="0.25">
      <c r="A30" s="35" t="s">
        <v>42</v>
      </c>
      <c r="B30" s="35"/>
      <c r="C30" s="35"/>
      <c r="D30" s="35"/>
      <c r="E30" s="35"/>
      <c r="F30" s="35"/>
      <c r="G30" s="35"/>
      <c r="H30" s="23">
        <f>ROUND(H29*19%,0)</f>
        <v>68067370</v>
      </c>
      <c r="J30" s="16">
        <f>+J29-H31</f>
        <v>0</v>
      </c>
    </row>
    <row r="31" spans="1:12" ht="21.75" customHeight="1" x14ac:dyDescent="0.25">
      <c r="A31" s="37" t="s">
        <v>43</v>
      </c>
      <c r="B31" s="37"/>
      <c r="C31" s="37"/>
      <c r="D31" s="37"/>
      <c r="E31" s="37"/>
      <c r="F31" s="37"/>
      <c r="G31" s="37"/>
      <c r="H31" s="24">
        <f>+H29+H30</f>
        <v>426316686</v>
      </c>
      <c r="J31" s="6"/>
    </row>
    <row r="34" spans="1:8" x14ac:dyDescent="0.25">
      <c r="A34" s="28" t="s">
        <v>47</v>
      </c>
      <c r="B34" s="28"/>
      <c r="C34" s="28"/>
      <c r="D34" s="28"/>
      <c r="E34" s="28"/>
      <c r="F34" s="28"/>
      <c r="G34" s="28"/>
      <c r="H34" s="28"/>
    </row>
    <row r="37" spans="1:8" x14ac:dyDescent="0.25">
      <c r="A37" s="28" t="s">
        <v>13</v>
      </c>
      <c r="B37" s="28"/>
    </row>
    <row r="38" spans="1:8" x14ac:dyDescent="0.25">
      <c r="A38" s="28" t="s">
        <v>14</v>
      </c>
      <c r="B38" s="28"/>
    </row>
    <row r="39" spans="1:8" ht="15" customHeight="1" x14ac:dyDescent="0.25">
      <c r="A39" s="28" t="s">
        <v>101</v>
      </c>
      <c r="B39" s="28"/>
      <c r="C39" s="28"/>
      <c r="D39" s="28"/>
      <c r="E39" s="28"/>
      <c r="F39" s="28"/>
      <c r="G39" s="28"/>
      <c r="H39" s="28"/>
    </row>
  </sheetData>
  <mergeCells count="26">
    <mergeCell ref="A1:H1"/>
    <mergeCell ref="A2:H2"/>
    <mergeCell ref="A4:H4"/>
    <mergeCell ref="A6:H6"/>
    <mergeCell ref="A8:H8"/>
    <mergeCell ref="A39:H39"/>
    <mergeCell ref="A17:G17"/>
    <mergeCell ref="A24:C24"/>
    <mergeCell ref="A25:C25"/>
    <mergeCell ref="A26:C26"/>
    <mergeCell ref="A28:H28"/>
    <mergeCell ref="A31:G31"/>
    <mergeCell ref="A34:H34"/>
    <mergeCell ref="A30:G30"/>
    <mergeCell ref="A29:G29"/>
    <mergeCell ref="A27:G27"/>
    <mergeCell ref="A23:C23"/>
    <mergeCell ref="F23:G23"/>
    <mergeCell ref="A18:H18"/>
    <mergeCell ref="A22:H22"/>
    <mergeCell ref="A21:G21"/>
    <mergeCell ref="F24:G24"/>
    <mergeCell ref="F25:G25"/>
    <mergeCell ref="F26:G26"/>
    <mergeCell ref="A37:B37"/>
    <mergeCell ref="A38:B38"/>
  </mergeCells>
  <pageMargins left="0.7" right="0.7" top="0.75" bottom="0.75" header="0.3" footer="0.3"/>
  <pageSetup scale="7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1328E8-7CCA-4F42-8F2B-B5B7E6316043}">
  <sheetPr>
    <pageSetUpPr fitToPage="1"/>
  </sheetPr>
  <dimension ref="A1:H48"/>
  <sheetViews>
    <sheetView view="pageBreakPreview" topLeftCell="A16" zoomScaleNormal="100" zoomScaleSheetLayoutView="100" workbookViewId="0">
      <selection activeCell="D43" sqref="D43"/>
    </sheetView>
  </sheetViews>
  <sheetFormatPr baseColWidth="10" defaultRowHeight="15" x14ac:dyDescent="0.25"/>
  <cols>
    <col min="1" max="1" width="12.875" customWidth="1"/>
    <col min="2" max="2" width="46.75" customWidth="1"/>
    <col min="3" max="3" width="23.375" customWidth="1"/>
  </cols>
  <sheetData>
    <row r="1" spans="1:3" x14ac:dyDescent="0.25">
      <c r="A1" s="30" t="s">
        <v>48</v>
      </c>
      <c r="B1" s="30"/>
      <c r="C1" s="30"/>
    </row>
    <row r="3" spans="1:3" x14ac:dyDescent="0.25">
      <c r="A3" s="7" t="s">
        <v>49</v>
      </c>
      <c r="B3" s="7" t="s">
        <v>50</v>
      </c>
      <c r="C3" s="7" t="s">
        <v>11</v>
      </c>
    </row>
    <row r="4" spans="1:3" x14ac:dyDescent="0.25">
      <c r="A4" s="8" t="s">
        <v>21</v>
      </c>
      <c r="B4" s="9" t="s">
        <v>51</v>
      </c>
      <c r="C4" s="10">
        <v>1</v>
      </c>
    </row>
    <row r="5" spans="1:3" x14ac:dyDescent="0.25">
      <c r="A5" s="8" t="s">
        <v>22</v>
      </c>
      <c r="B5" s="9" t="s">
        <v>52</v>
      </c>
      <c r="C5" s="10">
        <f>SUM(C6:C9)</f>
        <v>0.22660000000000002</v>
      </c>
    </row>
    <row r="6" spans="1:3" x14ac:dyDescent="0.25">
      <c r="A6" s="11"/>
      <c r="B6" s="1" t="s">
        <v>53</v>
      </c>
      <c r="C6" s="12">
        <v>8.3299999999999999E-2</v>
      </c>
    </row>
    <row r="7" spans="1:3" x14ac:dyDescent="0.25">
      <c r="A7" s="11"/>
      <c r="B7" s="1" t="s">
        <v>54</v>
      </c>
      <c r="C7" s="12">
        <v>8.3299999999999999E-2</v>
      </c>
    </row>
    <row r="8" spans="1:3" x14ac:dyDescent="0.25">
      <c r="A8" s="11"/>
      <c r="B8" s="1" t="s">
        <v>55</v>
      </c>
      <c r="C8" s="12">
        <v>0.01</v>
      </c>
    </row>
    <row r="9" spans="1:3" x14ac:dyDescent="0.25">
      <c r="A9" s="11"/>
      <c r="B9" s="1" t="s">
        <v>56</v>
      </c>
      <c r="C9" s="12">
        <v>0.05</v>
      </c>
    </row>
    <row r="10" spans="1:3" x14ac:dyDescent="0.25">
      <c r="A10" s="8" t="s">
        <v>23</v>
      </c>
      <c r="B10" s="9" t="s">
        <v>57</v>
      </c>
      <c r="C10" s="10">
        <f>SUM(C11:C16)</f>
        <v>0.20522000000000001</v>
      </c>
    </row>
    <row r="11" spans="1:3" x14ac:dyDescent="0.25">
      <c r="A11" s="11"/>
      <c r="B11" s="1" t="s">
        <v>58</v>
      </c>
      <c r="C11" s="12">
        <v>0.16</v>
      </c>
    </row>
    <row r="12" spans="1:3" x14ac:dyDescent="0.25">
      <c r="A12" s="11"/>
      <c r="B12" s="1" t="s">
        <v>59</v>
      </c>
      <c r="C12" s="12">
        <v>0</v>
      </c>
    </row>
    <row r="13" spans="1:3" x14ac:dyDescent="0.25">
      <c r="A13" s="11"/>
      <c r="B13" s="1" t="s">
        <v>60</v>
      </c>
      <c r="C13" s="12">
        <v>5.2199999999999998E-3</v>
      </c>
    </row>
    <row r="14" spans="1:3" x14ac:dyDescent="0.25">
      <c r="A14" s="11"/>
      <c r="B14" s="1" t="s">
        <v>61</v>
      </c>
      <c r="C14" s="12">
        <v>0.04</v>
      </c>
    </row>
    <row r="15" spans="1:3" x14ac:dyDescent="0.25">
      <c r="A15" s="11"/>
      <c r="B15" s="1" t="s">
        <v>62</v>
      </c>
      <c r="C15" s="12">
        <v>0</v>
      </c>
    </row>
    <row r="16" spans="1:3" x14ac:dyDescent="0.25">
      <c r="A16" s="11"/>
      <c r="B16" s="1" t="s">
        <v>63</v>
      </c>
      <c r="C16" s="12">
        <v>0</v>
      </c>
    </row>
    <row r="17" spans="1:3" x14ac:dyDescent="0.25">
      <c r="A17" s="8" t="s">
        <v>24</v>
      </c>
      <c r="B17" s="9" t="s">
        <v>64</v>
      </c>
      <c r="C17" s="10">
        <f>+C18</f>
        <v>0.05</v>
      </c>
    </row>
    <row r="18" spans="1:3" x14ac:dyDescent="0.25">
      <c r="A18" s="11"/>
      <c r="B18" s="1" t="s">
        <v>65</v>
      </c>
      <c r="C18" s="12">
        <v>0.05</v>
      </c>
    </row>
    <row r="19" spans="1:3" s="2" customFormat="1" x14ac:dyDescent="0.25">
      <c r="A19" s="8"/>
      <c r="B19" s="9" t="s">
        <v>66</v>
      </c>
      <c r="C19" s="10">
        <f>+C4+C5+C10+C17</f>
        <v>1.4818199999999999</v>
      </c>
    </row>
    <row r="20" spans="1:3" x14ac:dyDescent="0.25">
      <c r="A20" s="8" t="s">
        <v>25</v>
      </c>
      <c r="B20" s="9" t="s">
        <v>67</v>
      </c>
      <c r="C20" s="13"/>
    </row>
    <row r="21" spans="1:3" x14ac:dyDescent="0.25">
      <c r="A21" s="8" t="s">
        <v>68</v>
      </c>
      <c r="B21" s="9" t="s">
        <v>69</v>
      </c>
      <c r="C21" s="10">
        <f>SUM(C22:C30)</f>
        <v>0.23</v>
      </c>
    </row>
    <row r="22" spans="1:3" x14ac:dyDescent="0.25">
      <c r="A22" s="11"/>
      <c r="B22" s="14" t="s">
        <v>86</v>
      </c>
      <c r="C22" s="12">
        <v>0.03</v>
      </c>
    </row>
    <row r="23" spans="1:3" x14ac:dyDescent="0.25">
      <c r="A23" s="11"/>
      <c r="B23" s="14" t="s">
        <v>87</v>
      </c>
      <c r="C23" s="12">
        <v>0.01</v>
      </c>
    </row>
    <row r="24" spans="1:3" x14ac:dyDescent="0.25">
      <c r="A24" s="11"/>
      <c r="B24" s="14" t="s">
        <v>88</v>
      </c>
      <c r="C24" s="12">
        <v>0.03</v>
      </c>
    </row>
    <row r="25" spans="1:3" x14ac:dyDescent="0.25">
      <c r="A25" s="11"/>
      <c r="B25" s="14" t="s">
        <v>89</v>
      </c>
      <c r="C25" s="12">
        <v>0.02</v>
      </c>
    </row>
    <row r="26" spans="1:3" x14ac:dyDescent="0.25">
      <c r="A26" s="11"/>
      <c r="B26" s="14" t="s">
        <v>90</v>
      </c>
      <c r="C26" s="12">
        <v>0.01</v>
      </c>
    </row>
    <row r="27" spans="1:3" x14ac:dyDescent="0.25">
      <c r="A27" s="11"/>
      <c r="B27" s="14" t="s">
        <v>91</v>
      </c>
      <c r="C27" s="12">
        <v>0.01</v>
      </c>
    </row>
    <row r="28" spans="1:3" x14ac:dyDescent="0.25">
      <c r="A28" s="11"/>
      <c r="B28" s="14" t="s">
        <v>92</v>
      </c>
      <c r="C28" s="12">
        <v>0.02</v>
      </c>
    </row>
    <row r="29" spans="1:3" x14ac:dyDescent="0.25">
      <c r="A29" s="11"/>
      <c r="B29" s="14" t="s">
        <v>93</v>
      </c>
      <c r="C29" s="12">
        <v>0.01</v>
      </c>
    </row>
    <row r="30" spans="1:3" x14ac:dyDescent="0.25">
      <c r="A30" s="11"/>
      <c r="B30" s="14" t="s">
        <v>98</v>
      </c>
      <c r="C30" s="12">
        <v>0.09</v>
      </c>
    </row>
    <row r="31" spans="1:3" x14ac:dyDescent="0.25">
      <c r="A31" s="8" t="s">
        <v>71</v>
      </c>
      <c r="B31" s="9" t="s">
        <v>70</v>
      </c>
      <c r="C31" s="10">
        <f>SUM(C32:C36)</f>
        <v>0.16700000000000001</v>
      </c>
    </row>
    <row r="32" spans="1:3" x14ac:dyDescent="0.25">
      <c r="A32" s="11"/>
      <c r="B32" s="14" t="s">
        <v>94</v>
      </c>
      <c r="C32" s="12">
        <v>0.1</v>
      </c>
    </row>
    <row r="33" spans="1:8" x14ac:dyDescent="0.25">
      <c r="A33" s="11"/>
      <c r="B33" s="14" t="s">
        <v>95</v>
      </c>
      <c r="C33" s="12">
        <v>0.02</v>
      </c>
      <c r="F33" s="28"/>
      <c r="G33" s="28"/>
      <c r="H33" s="28"/>
    </row>
    <row r="34" spans="1:8" x14ac:dyDescent="0.25">
      <c r="A34" s="11"/>
      <c r="B34" s="14" t="s">
        <v>96</v>
      </c>
      <c r="C34" s="12">
        <v>7.0000000000000001E-3</v>
      </c>
      <c r="F34" s="28"/>
      <c r="G34" s="28"/>
      <c r="H34" s="28"/>
    </row>
    <row r="35" spans="1:8" x14ac:dyDescent="0.25">
      <c r="A35" s="11"/>
      <c r="B35" s="14" t="s">
        <v>97</v>
      </c>
      <c r="C35" s="12">
        <v>0.01</v>
      </c>
      <c r="F35" s="28"/>
      <c r="G35" s="28"/>
      <c r="H35" s="28"/>
    </row>
    <row r="36" spans="1:8" x14ac:dyDescent="0.25">
      <c r="A36" s="11"/>
      <c r="B36" s="14" t="s">
        <v>99</v>
      </c>
      <c r="C36" s="12">
        <v>0.03</v>
      </c>
      <c r="F36" s="28"/>
      <c r="G36" s="28"/>
      <c r="H36" s="28"/>
    </row>
    <row r="37" spans="1:8" x14ac:dyDescent="0.25">
      <c r="A37" s="8"/>
      <c r="B37" s="9" t="s">
        <v>72</v>
      </c>
      <c r="C37" s="10">
        <f>+C21+C31</f>
        <v>0.39700000000000002</v>
      </c>
      <c r="F37" s="28"/>
      <c r="G37" s="28"/>
      <c r="H37" s="28"/>
    </row>
    <row r="38" spans="1:8" x14ac:dyDescent="0.25">
      <c r="A38" s="8" t="s">
        <v>26</v>
      </c>
      <c r="B38" s="9" t="s">
        <v>73</v>
      </c>
      <c r="C38" s="10">
        <v>0.15</v>
      </c>
    </row>
    <row r="39" spans="1:8" ht="18.75" x14ac:dyDescent="0.3">
      <c r="A39" s="40" t="s">
        <v>74</v>
      </c>
      <c r="B39" s="40"/>
      <c r="C39" s="15">
        <f>+C4+C5+C10+C17+C37+C38</f>
        <v>2.0288200000000001</v>
      </c>
    </row>
    <row r="41" spans="1:8" x14ac:dyDescent="0.25">
      <c r="A41" s="41" t="s">
        <v>75</v>
      </c>
      <c r="B41" s="41"/>
      <c r="C41" s="41"/>
    </row>
    <row r="45" spans="1:8" x14ac:dyDescent="0.25">
      <c r="A45" s="4"/>
      <c r="B45" s="4"/>
      <c r="C45" s="4"/>
      <c r="D45" s="4"/>
      <c r="E45" s="4"/>
      <c r="F45" s="4"/>
      <c r="G45" s="4"/>
      <c r="H45" s="4"/>
    </row>
    <row r="46" spans="1:8" x14ac:dyDescent="0.25">
      <c r="A46" s="28" t="s">
        <v>13</v>
      </c>
      <c r="B46" s="28"/>
      <c r="C46" s="4"/>
      <c r="D46" s="4"/>
      <c r="E46" s="4"/>
      <c r="F46" s="4"/>
      <c r="G46" s="4"/>
      <c r="H46" s="4"/>
    </row>
    <row r="47" spans="1:8" x14ac:dyDescent="0.25">
      <c r="A47" s="28" t="s">
        <v>14</v>
      </c>
      <c r="B47" s="28"/>
      <c r="C47" s="4"/>
      <c r="D47" s="4"/>
      <c r="E47" s="4"/>
      <c r="F47" s="4"/>
      <c r="G47" s="4"/>
      <c r="H47" s="4"/>
    </row>
    <row r="48" spans="1:8" ht="15" customHeight="1" x14ac:dyDescent="0.25">
      <c r="A48" s="28" t="s">
        <v>101</v>
      </c>
      <c r="B48" s="28"/>
      <c r="C48" s="28"/>
      <c r="D48" s="3"/>
      <c r="E48" s="3"/>
      <c r="F48" s="3"/>
      <c r="G48" s="3"/>
      <c r="H48" s="3"/>
    </row>
  </sheetData>
  <mergeCells count="11">
    <mergeCell ref="F33:H33"/>
    <mergeCell ref="F34:H34"/>
    <mergeCell ref="F35:H35"/>
    <mergeCell ref="F36:H36"/>
    <mergeCell ref="F37:H37"/>
    <mergeCell ref="A46:B46"/>
    <mergeCell ref="A47:B47"/>
    <mergeCell ref="A48:C48"/>
    <mergeCell ref="A1:C1"/>
    <mergeCell ref="A39:B39"/>
    <mergeCell ref="A41:C41"/>
  </mergeCells>
  <printOptions horizontalCentered="1" verticalCentered="1"/>
  <pageMargins left="0.70866141732283472" right="0.70866141732283472" top="0.74803149606299213" bottom="0.74803149606299213" header="0.31496062992125984" footer="0.31496062992125984"/>
  <pageSetup scale="9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Hoja1</vt:lpstr>
      <vt:lpstr>Hoja2</vt:lpstr>
      <vt:lpstr>Hoja3</vt:lpstr>
      <vt:lpstr>Hoja2!Área_de_impresión</vt:lpstr>
      <vt:lpstr>Hoja3!Área_de_impresión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XXXX</dc:creator>
  <cp:lastModifiedBy>XXXX</cp:lastModifiedBy>
  <cp:lastPrinted>2021-06-29T14:02:49Z</cp:lastPrinted>
  <dcterms:created xsi:type="dcterms:W3CDTF">2021-05-19T13:20:55Z</dcterms:created>
  <dcterms:modified xsi:type="dcterms:W3CDTF">2021-06-30T18:51:50Z</dcterms:modified>
</cp:coreProperties>
</file>